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gonzalortiz/Downloads/"/>
    </mc:Choice>
  </mc:AlternateContent>
  <xr:revisionPtr revIDLastSave="0" documentId="13_ncr:1_{67CE062A-E473-8B4C-897A-1FB4C57147A9}" xr6:coauthVersionLast="47" xr6:coauthVersionMax="47" xr10:uidLastSave="{00000000-0000-0000-0000-000000000000}"/>
  <bookViews>
    <workbookView xWindow="0" yWindow="500" windowWidth="28800" windowHeight="15960" xr2:uid="{7002FA95-EFE4-974A-A7B0-016CABC8F11E}"/>
  </bookViews>
  <sheets>
    <sheet name="Calculos" sheetId="1" r:id="rId1"/>
    <sheet name="Valores brutos" sheetId="2" state="hidden" r:id="rId2"/>
    <sheet name="Resultados" sheetId="3" r:id="rId3"/>
  </sheets>
  <definedNames>
    <definedName name="_xlnm._FilterDatabase" localSheetId="0" hidden="1">Calculos!$H$5:$J$10</definedName>
  </definedNames>
  <calcPr calcId="191029"/>
  <pivotCaches>
    <pivotCache cacheId="0" r:id="rId4"/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4" i="1"/>
  <c r="E11" i="1" l="1"/>
  <c r="D11" i="1"/>
  <c r="B11" i="1"/>
  <c r="C11" i="1"/>
  <c r="C20" i="1"/>
  <c r="E19" i="1"/>
  <c r="L3" i="1"/>
  <c r="L8" i="1" s="1"/>
  <c r="I22" i="1"/>
  <c r="I21" i="1"/>
  <c r="I20" i="1"/>
  <c r="I19" i="1"/>
  <c r="I4" i="1" l="1"/>
  <c r="F11" i="1"/>
  <c r="I23" i="1"/>
  <c r="E26" i="1"/>
  <c r="D26" i="1"/>
  <c r="C26" i="1"/>
  <c r="B26" i="1"/>
  <c r="D13" i="2"/>
  <c r="C13" i="2"/>
  <c r="B13" i="2"/>
  <c r="E13" i="2"/>
  <c r="I2" i="1" l="1"/>
  <c r="I3" i="1" s="1"/>
  <c r="I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tc={F8ABE1F5-FBD1-0044-8BC9-048E22D2DA00}</author>
    <author>tc={4B977D42-564D-6148-BF98-96DF718026F6}</author>
    <author>tc={C58108E1-319E-8C49-B15B-31A18FBC7784}</author>
    <author>tc={077F67C7-9AE3-9A45-A964-B21F11481112}</author>
    <author>tc={429ED329-C844-4844-B6D1-93AAC367D688}</author>
    <author>tc={0D27425B-EC43-DD44-87E2-C9B773C6B635}</author>
    <author>tc={86142124-E74A-9844-8391-02F716A8DEA5}</author>
  </authors>
  <commentList>
    <comment ref="K2" authorId="0" shapeId="0" xr:uid="{F8ABE1F5-FBD1-0044-8BC9-048E22D2DA0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Elegir los diferentes cultivos presentes en el establecimiento a partir de la lista despegable.</t>
      </text>
    </comment>
    <comment ref="K8" authorId="1" shapeId="0" xr:uid="{4B977D42-564D-6148-BF98-96DF718026F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Completar la superficie (en ha) de cada cultivo. En caso de pastorear rastrojos o verdejos anuales, multiplicar las hectáreas pastoreadas por el tiempo de ocupación dividido 12 e insertar ese valor en la superficie.</t>
      </text>
    </comment>
    <comment ref="I9" authorId="2" shapeId="0" xr:uid="{C58108E1-319E-8C49-B15B-31A18FBC778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Ejemplo para el calculo de % Destete (febrero año 3)
1- Deben incluirse los valores "vientres en servicio" y "vientres preñados" del año 1 (si hubo venta de vientres entorados, incluirlos tambien)
2- Incluir el valor de "vientres paridos" del año 2.
3- Incluir el valor "terneros destetados" del año 3.</t>
      </text>
    </comment>
    <comment ref="A10" authorId="3" shapeId="0" xr:uid="{077F67C7-9AE3-9A45-A964-B21F11481112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Para insertar más categorías, presionar el botón derecho y elegir la opción “insertar filas de la tabla”.</t>
      </text>
    </comment>
    <comment ref="I10" authorId="4" shapeId="0" xr:uid="{429ED329-C844-4844-B6D1-93AAC367D688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Ejemplo para el calculo de % Reposición (servicio año 1)
1- Incluir los vientres que se descartaron para el servicio y los vientres muertos (año 1).
2- Incluir los vientres totales que fueron servidos.
3- El resultado nos dará el % de reposición que tuvimos.</t>
      </text>
    </comment>
    <comment ref="A18" authorId="5" shapeId="0" xr:uid="{0D27425B-EC43-DD44-87E2-C9B773C6B63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Colocar el número de compras y ventas realizadas para cada categoría durante el ejercicio contable.</t>
      </text>
    </comment>
    <comment ref="C18" authorId="6" shapeId="0" xr:uid="{86142124-E74A-9844-8391-02F716A8DEA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Para el peso de cada compra o venta poner el total, no el individual por animal. Para facilitar la tarea, se puede poner un peso promedio para cada categoría.</t>
      </text>
    </comment>
  </commentList>
</comments>
</file>

<file path=xl/sharedStrings.xml><?xml version="1.0" encoding="utf-8"?>
<sst xmlns="http://schemas.openxmlformats.org/spreadsheetml/2006/main" count="113" uniqueCount="65">
  <si>
    <t>Toros</t>
  </si>
  <si>
    <t>Entradas</t>
  </si>
  <si>
    <t>Salidas</t>
  </si>
  <si>
    <t>Categoría</t>
  </si>
  <si>
    <t>Compras</t>
  </si>
  <si>
    <t>Ventas</t>
  </si>
  <si>
    <t>Terneras</t>
  </si>
  <si>
    <t>Terneros</t>
  </si>
  <si>
    <t>Peso kg</t>
  </si>
  <si>
    <t>Total</t>
  </si>
  <si>
    <t>N˚</t>
  </si>
  <si>
    <t xml:space="preserve">Vacas </t>
  </si>
  <si>
    <t>Producción de carne total (kg)</t>
  </si>
  <si>
    <t>Producción de carne/ha/año</t>
  </si>
  <si>
    <t>Stock medio (kg/ha/año)</t>
  </si>
  <si>
    <t>Eficiencia de stock (%)</t>
  </si>
  <si>
    <t>Indicadores de eficiencia reproductiva</t>
  </si>
  <si>
    <t>vientres preñados</t>
  </si>
  <si>
    <t>vientres paridos</t>
  </si>
  <si>
    <t>terneros destetados</t>
  </si>
  <si>
    <t>vientres en servicio</t>
  </si>
  <si>
    <t>vientres muertos</t>
  </si>
  <si>
    <t>vientres entorados vendidos</t>
  </si>
  <si>
    <t>Verdeo de invierno</t>
  </si>
  <si>
    <t>Verdeo de verano</t>
  </si>
  <si>
    <t>Cultivo</t>
  </si>
  <si>
    <t>Hectáreas</t>
  </si>
  <si>
    <t>Perdida preñez-destete</t>
  </si>
  <si>
    <t>Movimientos</t>
  </si>
  <si>
    <t>vientres descartados</t>
  </si>
  <si>
    <t>Novillos</t>
  </si>
  <si>
    <t>Pastura</t>
  </si>
  <si>
    <t>Pastizal</t>
  </si>
  <si>
    <t>Rastrojo</t>
  </si>
  <si>
    <t>%</t>
  </si>
  <si>
    <t>Etiquetas de fila</t>
  </si>
  <si>
    <t>Total general</t>
  </si>
  <si>
    <t>Máx. de %</t>
  </si>
  <si>
    <t>Vientres</t>
  </si>
  <si>
    <t>Preñez</t>
  </si>
  <si>
    <t>Parición</t>
  </si>
  <si>
    <t>Destete</t>
  </si>
  <si>
    <t>Reposición</t>
  </si>
  <si>
    <t>Suma de Hectáreas</t>
  </si>
  <si>
    <t>Rollos</t>
  </si>
  <si>
    <t>N˚2</t>
  </si>
  <si>
    <t>Peso kg3</t>
  </si>
  <si>
    <t>Otros</t>
  </si>
  <si>
    <t>Valor</t>
  </si>
  <si>
    <t>Indicador</t>
  </si>
  <si>
    <t>Superficie ganadera</t>
  </si>
  <si>
    <t>ayuda</t>
  </si>
  <si>
    <t>todo en hoja 1</t>
  </si>
  <si>
    <t>ocultar tablas dinámicas</t>
  </si>
  <si>
    <t>Vaquillonas 2- 3</t>
  </si>
  <si>
    <t>Vaquillonas 1- 2</t>
  </si>
  <si>
    <t>vaquillonas 2- 3</t>
  </si>
  <si>
    <t>kgs</t>
  </si>
  <si>
    <t>cabezas</t>
  </si>
  <si>
    <t>Ventas y traslados</t>
  </si>
  <si>
    <t>Compras y traslados</t>
  </si>
  <si>
    <t>Diferencia de inventario</t>
  </si>
  <si>
    <t>Existencias inicial</t>
  </si>
  <si>
    <t xml:space="preserve">Existencias final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</si>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</sst>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sz val="13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E2EFDA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/>
    <xf numFmtId="0" fontId="3" fillId="0" borderId="0" xfId="0" applyFont="1"/>
    <xf numFmtId="0" fontId="0" fillId="0" borderId="1" xfId="0" applyBorder="1"/>
    <xf numFmtId="0" fontId="4" fillId="0" borderId="0" xfId="1"/>
    <xf numFmtId="0" fontId="1" fillId="0" borderId="0" xfId="0" applyFont="1"/>
    <xf numFmtId="2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0" fillId="0" borderId="3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6" xfId="0" applyBorder="1"/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7" xfId="0" applyFill="1" applyBorder="1"/>
    <xf numFmtId="0" fontId="7" fillId="0" borderId="8" xfId="0" applyFont="1" applyBorder="1"/>
    <xf numFmtId="0" fontId="0" fillId="6" borderId="0" xfId="0" applyFill="1"/>
    <xf numFmtId="0" fontId="8" fillId="7" borderId="9" xfId="0" applyFont="1" applyFill="1" applyBorder="1"/>
    <xf numFmtId="0" fontId="0" fillId="4" borderId="0" xfId="0" applyFill="1"/>
    <xf numFmtId="0" fontId="8" fillId="0" borderId="0" xfId="0" applyFont="1"/>
    <xf numFmtId="9" fontId="0" fillId="0" borderId="0" xfId="2" applyFont="1" applyAlignment="1">
      <alignment horizontal="center"/>
    </xf>
    <xf numFmtId="10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6" borderId="10" xfId="0" applyFont="1" applyFill="1" applyBorder="1"/>
    <xf numFmtId="0" fontId="2" fillId="5" borderId="10" xfId="0" applyFont="1" applyFill="1" applyBorder="1" applyAlignment="1">
      <alignment horizontal="center"/>
    </xf>
    <xf numFmtId="0" fontId="5" fillId="6" borderId="16" xfId="0" applyFont="1" applyFill="1" applyBorder="1"/>
    <xf numFmtId="0" fontId="2" fillId="5" borderId="17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7" xfId="0" applyFill="1" applyBorder="1"/>
    <xf numFmtId="0" fontId="0" fillId="9" borderId="17" xfId="0" applyFill="1" applyBorder="1"/>
    <xf numFmtId="0" fontId="0" fillId="9" borderId="0" xfId="0" applyFill="1" applyAlignment="1">
      <alignment horizontal="center"/>
    </xf>
    <xf numFmtId="0" fontId="0" fillId="9" borderId="10" xfId="0" applyFill="1" applyBorder="1" applyAlignment="1">
      <alignment horizont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10" borderId="0" xfId="0" applyFill="1"/>
    <xf numFmtId="0" fontId="3" fillId="10" borderId="0" xfId="0" applyFont="1" applyFill="1" applyAlignment="1">
      <alignment horizontal="center"/>
    </xf>
    <xf numFmtId="0" fontId="2" fillId="10" borderId="0" xfId="0" applyFont="1" applyFill="1"/>
    <xf numFmtId="0" fontId="3" fillId="2" borderId="0" xfId="0" applyFont="1" applyFill="1" applyAlignment="1">
      <alignment horizontal="center"/>
    </xf>
    <xf numFmtId="2" fontId="0" fillId="0" borderId="0" xfId="0" applyNumberFormat="1" applyAlignment="1">
      <alignment horizontal="left"/>
    </xf>
    <xf numFmtId="0" fontId="5" fillId="6" borderId="7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</dxf>
    <dxf>
      <numFmt numFmtId="164" formatCode="0.0"/>
    </dxf>
    <dxf>
      <numFmt numFmtId="164" formatCode="0.0"/>
    </dxf>
    <dxf>
      <numFmt numFmtId="14" formatCode="0.00%"/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ill>
        <patternFill patternType="solid">
          <fgColor indexed="64"/>
          <bgColor theme="9" tint="0.39997558519241921"/>
        </patternFill>
      </fill>
    </dxf>
    <dxf>
      <numFmt numFmtId="14" formatCode="0.00%"/>
    </dxf>
    <dxf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/>
        <top/>
        <bottom/>
        <vertical/>
        <horizontal/>
      </border>
    </dxf>
    <dxf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/>
        </patternFill>
      </fill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Estilo de tabla 1" pivot="0" count="0" xr9:uid="{7D7CE118-C143-7642-A61C-F1670D37D27E}"/>
  </tableStyles>
  <colors>
    <mruColors>
      <color rgb="FFD5FC79"/>
      <color rgb="FFFF8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Indicadores de eficiencia reproductiva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Calculos!$I$18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Calculos!$H$19:$H$23</c:f>
              <c:strCache>
                <c:ptCount val="5"/>
                <c:pt idx="0">
                  <c:v>Preñez</c:v>
                </c:pt>
                <c:pt idx="1">
                  <c:v>Parición</c:v>
                </c:pt>
                <c:pt idx="2">
                  <c:v>Destete</c:v>
                </c:pt>
                <c:pt idx="3">
                  <c:v>Reposición</c:v>
                </c:pt>
                <c:pt idx="4">
                  <c:v>Perdida preñez-destete</c:v>
                </c:pt>
              </c:strCache>
            </c:strRef>
          </c:cat>
          <c:val>
            <c:numRef>
              <c:f>Calculos!$I$19:$I$23</c:f>
              <c:numCache>
                <c:formatCode>0%</c:formatCode>
                <c:ptCount val="5"/>
                <c:pt idx="0">
                  <c:v>0.9</c:v>
                </c:pt>
                <c:pt idx="1">
                  <c:v>0.87</c:v>
                </c:pt>
                <c:pt idx="2">
                  <c:v>0.85</c:v>
                </c:pt>
                <c:pt idx="3">
                  <c:v>0.2</c:v>
                </c:pt>
                <c:pt idx="4">
                  <c:v>5.0000000000000044E-2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B-E44A-A6D0-24EADECE4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775663"/>
        <c:axId val="1085275647"/>
      </c:barChart>
      <c:catAx>
        <c:axId val="1029775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085275647"/>
        <c:crosses val="autoZero"/>
        <c:auto val="1"/>
        <c:lblAlgn val="ctr"/>
        <c:lblOffset val="100"/>
        <c:noMultiLvlLbl val="0"/>
      </c:catAx>
      <c:valAx>
        <c:axId val="108527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0297756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50"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/>
                </a:solidFill>
              </a:rPr>
              <a:t>SUPERFICIE</a:t>
            </a:r>
            <a:r>
              <a:rPr lang="en-US" b="1" baseline="0">
                <a:solidFill>
                  <a:schemeClr val="accent1"/>
                </a:solidFill>
              </a:rPr>
              <a:t> GANADERA (HA)</a:t>
            </a:r>
            <a:endParaRPr lang="en-US" b="1">
              <a:solidFill>
                <a:schemeClr val="accent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tx>
            <c:strRef>
              <c:f>Calculos!$L$1</c:f>
              <c:strCache>
                <c:ptCount val="1"/>
                <c:pt idx="0">
                  <c:v>Hectáreas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B-A643-E247-8C4B-EC8059107E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C-A643-E247-8C4B-EC8059107E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D-A643-E247-8C4B-EC8059107E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E-A643-E247-8C4B-EC8059107E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F-A643-E247-8C4B-EC8059107EC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0-A643-E247-8C4B-EC8059107E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chemeClr val="bg1"/>
                    </a:solidFill>
                  </a:defRPr>
                </a:pPr>
                <a:endParaRPr lang="es-A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Calculos!$K$2:$K$7</c:f>
              <c:strCache>
                <c:ptCount val="5"/>
                <c:pt idx="0">
                  <c:v>Pastizal</c:v>
                </c:pt>
                <c:pt idx="1">
                  <c:v>Verdeo de invierno</c:v>
                </c:pt>
                <c:pt idx="2">
                  <c:v>Verdeo de verano</c:v>
                </c:pt>
                <c:pt idx="3">
                  <c:v>Pastizal</c:v>
                </c:pt>
                <c:pt idx="4">
                  <c:v>Rastrojo</c:v>
                </c:pt>
              </c:strCache>
            </c:strRef>
          </c:cat>
          <c:val>
            <c:numRef>
              <c:f>Calculos!$L$2:$L$7</c:f>
              <c:numCache>
                <c:formatCode>General</c:formatCode>
                <c:ptCount val="6"/>
                <c:pt idx="0">
                  <c:v>100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643-E247-8C4B-EC8059107EC4}"/>
            </c:ext>
          </c:extLst>
        </c:ser>
        <c:ser>
          <c:idx val="0"/>
          <c:order val="1"/>
          <c:tx>
            <c:strRef>
              <c:f>Calculos!$L$1</c:f>
              <c:strCache>
                <c:ptCount val="1"/>
                <c:pt idx="0">
                  <c:v>Hectáreas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643-E247-8C4B-EC8059107E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643-E247-8C4B-EC8059107E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643-E247-8C4B-EC8059107E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643-E247-8C4B-EC8059107E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643-E247-8C4B-EC8059107E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A643-E247-8C4B-EC8059107E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Calculos!$K$2:$K$7</c:f>
              <c:strCache>
                <c:ptCount val="5"/>
                <c:pt idx="0">
                  <c:v>Pastizal</c:v>
                </c:pt>
                <c:pt idx="1">
                  <c:v>Verdeo de invierno</c:v>
                </c:pt>
                <c:pt idx="2">
                  <c:v>Verdeo de verano</c:v>
                </c:pt>
                <c:pt idx="3">
                  <c:v>Pastizal</c:v>
                </c:pt>
                <c:pt idx="4">
                  <c:v>Rastrojo</c:v>
                </c:pt>
              </c:strCache>
            </c:strRef>
          </c:cat>
          <c:val>
            <c:numRef>
              <c:f>Calculos!$L$2:$L$7</c:f>
              <c:numCache>
                <c:formatCode>General</c:formatCode>
                <c:ptCount val="6"/>
                <c:pt idx="0">
                  <c:v>100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643-E247-8C4B-EC8059107EC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21595701011305"/>
          <c:y val="0.34713122463787588"/>
          <c:w val="0.31156603351121398"/>
          <c:h val="0.41976458574077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28222</xdr:colOff>
      <xdr:row>35</xdr:row>
      <xdr:rowOff>98778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E87FF00D-2E0B-6050-9A68-0995D0B92637}"/>
            </a:ext>
          </a:extLst>
        </xdr:cNvPr>
        <xdr:cNvSpPr/>
      </xdr:nvSpPr>
      <xdr:spPr>
        <a:xfrm>
          <a:off x="0" y="0"/>
          <a:ext cx="11684000" cy="701322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479489</xdr:colOff>
      <xdr:row>17</xdr:row>
      <xdr:rowOff>129592</xdr:rowOff>
    </xdr:from>
    <xdr:to>
      <xdr:col>13</xdr:col>
      <xdr:colOff>764730</xdr:colOff>
      <xdr:row>35</xdr:row>
      <xdr:rowOff>47930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EF0D59D-B25C-5843-A1F9-59A34F456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647700</xdr:colOff>
      <xdr:row>10</xdr:row>
      <xdr:rowOff>88900</xdr:rowOff>
    </xdr:from>
    <xdr:ext cx="184731" cy="26443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1523C1D-9DA3-09BA-7245-CA538B8E2E19}"/>
            </a:ext>
          </a:extLst>
        </xdr:cNvPr>
        <xdr:cNvSpPr txBox="1"/>
      </xdr:nvSpPr>
      <xdr:spPr>
        <a:xfrm>
          <a:off x="1473200" y="21209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0</xdr:col>
      <xdr:colOff>0</xdr:colOff>
      <xdr:row>4</xdr:row>
      <xdr:rowOff>12700</xdr:rowOff>
    </xdr:from>
    <xdr:to>
      <xdr:col>6</xdr:col>
      <xdr:colOff>423332</xdr:colOff>
      <xdr:row>17</xdr:row>
      <xdr:rowOff>0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AC990E1E-9109-02C8-5272-B6F58779020F}"/>
            </a:ext>
          </a:extLst>
        </xdr:cNvPr>
        <xdr:cNvGrpSpPr/>
      </xdr:nvGrpSpPr>
      <xdr:grpSpPr>
        <a:xfrm>
          <a:off x="0" y="802922"/>
          <a:ext cx="5418665" cy="2555522"/>
          <a:chOff x="1" y="825109"/>
          <a:chExt cx="2603499" cy="2902791"/>
        </a:xfrm>
      </xdr:grpSpPr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DC670108-EDDD-1306-C539-FA2FE3AB7E88}"/>
              </a:ext>
            </a:extLst>
          </xdr:cNvPr>
          <xdr:cNvSpPr/>
        </xdr:nvSpPr>
        <xdr:spPr>
          <a:xfrm>
            <a:off x="1" y="825109"/>
            <a:ext cx="2603499" cy="2902791"/>
          </a:xfrm>
          <a:prstGeom prst="rect">
            <a:avLst/>
          </a:prstGeom>
          <a:solidFill>
            <a:schemeClr val="bg1"/>
          </a:solidFill>
          <a:ln w="38100"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MX" sz="1100"/>
              <a:t>v</a:t>
            </a:r>
          </a:p>
          <a:p>
            <a:pPr algn="l"/>
            <a:endParaRPr lang="es-MX" sz="1100"/>
          </a:p>
          <a:p>
            <a:pPr algn="l"/>
            <a:endParaRPr lang="es-MX" sz="1100"/>
          </a:p>
          <a:p>
            <a:pPr algn="l"/>
            <a:endParaRPr lang="es-MX" sz="1100"/>
          </a:p>
          <a:p>
            <a:pPr algn="l"/>
            <a:endParaRPr lang="es-MX" sz="1100"/>
          </a:p>
          <a:p>
            <a:pPr algn="l"/>
            <a:endParaRPr lang="es-MX" sz="1100"/>
          </a:p>
        </xdr:txBody>
      </xdr:sp>
      <xdr:sp macro="" textlink="Calculos!I3">
        <xdr:nvSpPr>
          <xdr:cNvPr id="6" name="CuadroTexto 5">
            <a:extLst>
              <a:ext uri="{FF2B5EF4-FFF2-40B4-BE49-F238E27FC236}">
                <a16:creationId xmlns:a16="http://schemas.microsoft.com/office/drawing/2014/main" id="{C317BC12-C931-5F49-AD8C-CBE5E7E90F75}"/>
              </a:ext>
            </a:extLst>
          </xdr:cNvPr>
          <xdr:cNvSpPr txBox="1"/>
        </xdr:nvSpPr>
        <xdr:spPr>
          <a:xfrm>
            <a:off x="212905" y="2315498"/>
            <a:ext cx="2225496" cy="10063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D1E53E3C-A91F-A54F-9F87-F046C5161682}" type="TxLink">
              <a:rPr lang="en-US" sz="3600" b="1" i="0" u="none" strike="noStrike" baseline="0">
                <a:solidFill>
                  <a:schemeClr val="accent2"/>
                </a:solidFill>
                <a:latin typeface="+mn-lt"/>
                <a:cs typeface="Calibri"/>
              </a:rPr>
              <a:pPr algn="ctr"/>
              <a:t>166</a:t>
            </a:fld>
            <a:endParaRPr lang="es-MX" sz="19900" b="1" baseline="0">
              <a:solidFill>
                <a:schemeClr val="accent2"/>
              </a:solidFill>
              <a:latin typeface="+mn-lt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BE363AD-23B5-C669-A5EA-4617E2629DB4}"/>
              </a:ext>
            </a:extLst>
          </xdr:cNvPr>
          <xdr:cNvSpPr txBox="1"/>
        </xdr:nvSpPr>
        <xdr:spPr>
          <a:xfrm>
            <a:off x="69888" y="1203734"/>
            <a:ext cx="2533612" cy="143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s-MX" sz="2000" b="1">
                <a:solidFill>
                  <a:schemeClr val="accent1"/>
                </a:solidFill>
              </a:rPr>
              <a:t>PRODUCCION</a:t>
            </a:r>
            <a:r>
              <a:rPr lang="es-MX" sz="2000" b="1" baseline="0">
                <a:solidFill>
                  <a:schemeClr val="accent1"/>
                </a:solidFill>
              </a:rPr>
              <a:t> DE CARNE ANUAL  </a:t>
            </a:r>
          </a:p>
          <a:p>
            <a:pPr algn="ctr"/>
            <a:r>
              <a:rPr lang="es-MX" sz="2000" b="1" baseline="0">
                <a:solidFill>
                  <a:schemeClr val="accent1"/>
                </a:solidFill>
              </a:rPr>
              <a:t>(KG/HA/AÑO)</a:t>
            </a:r>
            <a:endParaRPr lang="es-MX" sz="2000" b="1">
              <a:solidFill>
                <a:schemeClr val="accent1"/>
              </a:solidFill>
            </a:endParaRPr>
          </a:p>
        </xdr:txBody>
      </xdr:sp>
    </xdr:grpSp>
    <xdr:clientData/>
  </xdr:twoCellAnchor>
  <xdr:oneCellAnchor>
    <xdr:from>
      <xdr:col>0</xdr:col>
      <xdr:colOff>0</xdr:colOff>
      <xdr:row>0</xdr:row>
      <xdr:rowOff>48141</xdr:rowOff>
    </xdr:from>
    <xdr:ext cx="12712959" cy="777359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B807832C-C9F8-F54C-B523-06359401C2C4}"/>
            </a:ext>
          </a:extLst>
        </xdr:cNvPr>
        <xdr:cNvSpPr txBox="1"/>
      </xdr:nvSpPr>
      <xdr:spPr>
        <a:xfrm>
          <a:off x="0" y="48141"/>
          <a:ext cx="12712959" cy="777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800" b="1">
              <a:solidFill>
                <a:schemeClr val="accent2"/>
              </a:solidFill>
            </a:rPr>
            <a:t>TABLERO</a:t>
          </a:r>
          <a:r>
            <a:rPr lang="es-MX" sz="2800" b="1" baseline="0">
              <a:solidFill>
                <a:schemeClr val="accent2"/>
              </a:solidFill>
            </a:rPr>
            <a:t> DE CONTROL DE PRODUCCIÓN DE CARNE</a:t>
          </a:r>
          <a:endParaRPr lang="es-MX" sz="2800" b="1">
            <a:solidFill>
              <a:schemeClr val="accent2"/>
            </a:solidFill>
          </a:endParaRPr>
        </a:p>
      </xdr:txBody>
    </xdr:sp>
    <xdr:clientData/>
  </xdr:oneCellAnchor>
  <xdr:twoCellAnchor>
    <xdr:from>
      <xdr:col>0</xdr:col>
      <xdr:colOff>25401</xdr:colOff>
      <xdr:row>0</xdr:row>
      <xdr:rowOff>38100</xdr:rowOff>
    </xdr:from>
    <xdr:to>
      <xdr:col>14</xdr:col>
      <xdr:colOff>64796</xdr:colOff>
      <xdr:row>4</xdr:row>
      <xdr:rowOff>12700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17C660DB-F7E3-9644-BDC2-F4A577396661}"/>
            </a:ext>
          </a:extLst>
        </xdr:cNvPr>
        <xdr:cNvSpPr/>
      </xdr:nvSpPr>
      <xdr:spPr>
        <a:xfrm>
          <a:off x="25401" y="38100"/>
          <a:ext cx="11650824" cy="803988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12700</xdr:colOff>
      <xdr:row>17</xdr:row>
      <xdr:rowOff>12700</xdr:rowOff>
    </xdr:from>
    <xdr:to>
      <xdr:col>6</xdr:col>
      <xdr:colOff>419100</xdr:colOff>
      <xdr:row>35</xdr:row>
      <xdr:rowOff>76200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A0F2435A-D17E-8242-BFC1-32BF906AA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431800</xdr:colOff>
      <xdr:row>35</xdr:row>
      <xdr:rowOff>88900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AB68A936-5B50-4145-B343-0A92CF3E4715}"/>
            </a:ext>
          </a:extLst>
        </xdr:cNvPr>
        <xdr:cNvSpPr/>
      </xdr:nvSpPr>
      <xdr:spPr>
        <a:xfrm>
          <a:off x="0" y="3454400"/>
          <a:ext cx="5384800" cy="3746500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431800</xdr:colOff>
      <xdr:row>4</xdr:row>
      <xdr:rowOff>12700</xdr:rowOff>
    </xdr:from>
    <xdr:to>
      <xdr:col>14</xdr:col>
      <xdr:colOff>63500</xdr:colOff>
      <xdr:row>35</xdr:row>
      <xdr:rowOff>88900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1C3092D-CFCE-7644-AAAD-A494B9EFC3CC}"/>
            </a:ext>
          </a:extLst>
        </xdr:cNvPr>
        <xdr:cNvSpPr/>
      </xdr:nvSpPr>
      <xdr:spPr>
        <a:xfrm>
          <a:off x="5384800" y="825500"/>
          <a:ext cx="6235700" cy="6375400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v</a:t>
          </a:r>
        </a:p>
      </xdr:txBody>
    </xdr:sp>
    <xdr:clientData/>
  </xdr:twoCellAnchor>
  <xdr:twoCellAnchor>
    <xdr:from>
      <xdr:col>6</xdr:col>
      <xdr:colOff>738669</xdr:colOff>
      <xdr:row>4</xdr:row>
      <xdr:rowOff>207088</xdr:rowOff>
    </xdr:from>
    <xdr:to>
      <xdr:col>13</xdr:col>
      <xdr:colOff>187668</xdr:colOff>
      <xdr:row>11</xdr:row>
      <xdr:rowOff>84375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DC8D17-616B-094C-8F3F-27A5F60C6B9E}"/>
            </a:ext>
          </a:extLst>
        </xdr:cNvPr>
        <xdr:cNvSpPr txBox="1"/>
      </xdr:nvSpPr>
      <xdr:spPr>
        <a:xfrm>
          <a:off x="5714996" y="1036476"/>
          <a:ext cx="5254713" cy="13287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000" b="1">
              <a:solidFill>
                <a:schemeClr val="accent1"/>
              </a:solidFill>
            </a:rPr>
            <a:t>EFICIENCIA</a:t>
          </a:r>
          <a:r>
            <a:rPr lang="es-MX" sz="2000" b="1" baseline="0">
              <a:solidFill>
                <a:schemeClr val="accent1"/>
              </a:solidFill>
            </a:rPr>
            <a:t> DE STOCK (%)</a:t>
          </a:r>
          <a:endParaRPr lang="es-MX" sz="2000" b="1">
            <a:solidFill>
              <a:schemeClr val="accent1"/>
            </a:solidFill>
          </a:endParaRPr>
        </a:p>
      </xdr:txBody>
    </xdr:sp>
    <xdr:clientData/>
  </xdr:twoCellAnchor>
  <xdr:twoCellAnchor>
    <xdr:from>
      <xdr:col>7</xdr:col>
      <xdr:colOff>220308</xdr:colOff>
      <xdr:row>10</xdr:row>
      <xdr:rowOff>142292</xdr:rowOff>
    </xdr:from>
    <xdr:to>
      <xdr:col>12</xdr:col>
      <xdr:colOff>689049</xdr:colOff>
      <xdr:row>15</xdr:row>
      <xdr:rowOff>35655</xdr:rowOff>
    </xdr:to>
    <xdr:sp macro="" textlink="Calculos!I5">
      <xdr:nvSpPr>
        <xdr:cNvPr id="7" name="CuadroTexto 6">
          <a:extLst>
            <a:ext uri="{FF2B5EF4-FFF2-40B4-BE49-F238E27FC236}">
              <a16:creationId xmlns:a16="http://schemas.microsoft.com/office/drawing/2014/main" id="{6D6AE3EB-0D17-F742-B6CE-00C0E4FDF841}"/>
            </a:ext>
          </a:extLst>
        </xdr:cNvPr>
        <xdr:cNvSpPr txBox="1"/>
      </xdr:nvSpPr>
      <xdr:spPr>
        <a:xfrm>
          <a:off x="6026022" y="2215761"/>
          <a:ext cx="4615680" cy="93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D6F3D3B6-E533-DB44-9DAA-7BE72D0D2C19}" type="TxLink">
            <a:rPr lang="en-US" sz="3600" b="1" i="0" u="none" strike="noStrike" baseline="0">
              <a:solidFill>
                <a:schemeClr val="accent2"/>
              </a:solidFill>
              <a:latin typeface="+mn-lt"/>
              <a:ea typeface="+mn-ea"/>
              <a:cs typeface="Calibri"/>
            </a:rPr>
            <a:pPr marL="0" indent="0" algn="ctr"/>
            <a:t>44%</a:t>
          </a:fld>
          <a:endParaRPr lang="es-MX" sz="3600" b="1" i="0" u="none" strike="noStrike" baseline="0">
            <a:solidFill>
              <a:schemeClr val="accent2"/>
            </a:solidFill>
            <a:latin typeface="+mn-lt"/>
            <a:ea typeface="+mn-ea"/>
            <a:cs typeface="Calibri"/>
          </a:endParaRPr>
        </a:p>
      </xdr:txBody>
    </xdr:sp>
    <xdr:clientData/>
  </xdr:twoCellAnchor>
  <xdr:twoCellAnchor>
    <xdr:from>
      <xdr:col>6</xdr:col>
      <xdr:colOff>436723</xdr:colOff>
      <xdr:row>16</xdr:row>
      <xdr:rowOff>203459</xdr:rowOff>
    </xdr:from>
    <xdr:to>
      <xdr:col>14</xdr:col>
      <xdr:colOff>64794</xdr:colOff>
      <xdr:row>35</xdr:row>
      <xdr:rowOff>90714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46D8CAC-A52A-D643-9CE2-8F194EE99556}"/>
            </a:ext>
          </a:extLst>
        </xdr:cNvPr>
        <xdr:cNvSpPr/>
      </xdr:nvSpPr>
      <xdr:spPr>
        <a:xfrm>
          <a:off x="5413050" y="3521010"/>
          <a:ext cx="6263173" cy="3826847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v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ortiz" id="{0EC9A604-9913-B148-80F0-33EC41439FEE}" userId="S::gortiz@agro.uba.ar::559f28a5-e488-427e-88ff-56d7a87bb561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onzalo Ortiz" refreshedDate="45316.779578125002" createdVersion="8" refreshedVersion="8" minRefreshableVersion="3" recordCount="5" xr:uid="{F9F1471E-8AD2-AB44-9AE0-008891664236}">
  <cacheSource type="worksheet">
    <worksheetSource ref="K1:L7" sheet="Calculos"/>
  </cacheSource>
  <cacheFields count="2">
    <cacheField name="Cultivo" numFmtId="0">
      <sharedItems count="4">
        <s v="Pastizal"/>
        <s v="Rollos"/>
        <s v="Verdeo de invierno"/>
        <s v="Rastrojo"/>
      </sharedItems>
    </cacheField>
    <cacheField name="Hectáreas" numFmtId="0">
      <sharedItems containsSemiMixedTypes="0" containsString="0" containsNumber="1" containsInteger="1" minValue="20" maxValue="160" count="5">
        <n v="160"/>
        <n v="80"/>
        <n v="45"/>
        <n v="20"/>
        <n v="54"/>
      </sharedItems>
    </cacheField>
  </cacheFields>
  <extLst>
    <ext xmlns:x14="http://schemas.microsoft.com/office/spreadsheetml/2009/9/main" uri="{725AE2AE-9491-48be-B2B4-4EB974FC3084}">
      <x14:pivotCacheDefinition pivotCacheId="132384488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onzalo Ortiz" refreshedDate="45447.676299884261" createdVersion="8" refreshedVersion="8" minRefreshableVersion="3" recordCount="5" xr:uid="{E25C801C-078D-9143-9580-380F91D1E3D4}">
  <cacheSource type="worksheet">
    <worksheetSource name="Tabla3"/>
  </cacheSource>
  <cacheFields count="2">
    <cacheField name="Indicadores de eficiencia reproductiva" numFmtId="0">
      <sharedItems count="5">
        <s v="Preñez"/>
        <s v="Parición"/>
        <s v="Destete"/>
        <s v="Reposición"/>
        <s v="Perdida preñez-destete"/>
      </sharedItems>
    </cacheField>
    <cacheField name="%" numFmtId="9">
      <sharedItems containsSemiMixedTypes="0" containsString="0" containsNumber="1" minValue="5.0000000000000044E-2" maxValue="0.9"/>
    </cacheField>
  </cacheFields>
  <extLst>
    <ext xmlns:x14="http://schemas.microsoft.com/office/spreadsheetml/2009/9/main" uri="{725AE2AE-9491-48be-B2B4-4EB974FC3084}">
      <x14:pivotCacheDefinition pivotCacheId="199255181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</r>
  <r>
    <x v="1"/>
    <x v="1"/>
  </r>
  <r>
    <x v="2"/>
    <x v="2"/>
  </r>
  <r>
    <x v="0"/>
    <x v="3"/>
  </r>
  <r>
    <x v="3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n v="0.9"/>
  </r>
  <r>
    <x v="1"/>
    <n v="0.87"/>
  </r>
  <r>
    <x v="2"/>
    <n v="0.85"/>
  </r>
  <r>
    <x v="3"/>
    <n v="0.2"/>
  </r>
  <r>
    <x v="4"/>
    <n v="5.0000000000000044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B7A578-2C47-564A-9DD4-0EE6054AF432}" name="Tabla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7">
  <location ref="G11:H13" firstHeaderRow="1" firstDataRow="1" firstDataCol="1"/>
  <pivotFields count="2">
    <pivotField axis="axisRow" showAll="0" sortType="descending">
      <items count="6">
        <item x="2"/>
        <item h="1" x="1"/>
        <item h="1" x="4"/>
        <item h="1" x="0"/>
        <item h="1"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Máx. de %" fld="1" subtotal="max" baseField="0" baseItem="0" numFmtId="10"/>
  </dataFields>
  <formats count="3">
    <format dxfId="20">
      <pivotArea collapsedLevelsAreSubtotals="1" fieldPosition="0">
        <references count="1">
          <reference field="0" count="1">
            <x v="0"/>
          </reference>
        </references>
      </pivotArea>
    </format>
    <format dxfId="19">
      <pivotArea collapsedLevelsAreSubtotals="1" fieldPosition="0">
        <references count="1">
          <reference field="0" count="1">
            <x v="2"/>
          </reference>
        </references>
      </pivotArea>
    </format>
    <format dxfId="18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5E5AFB-5D3E-404B-876C-55B474F7548A}" name="TablaDinámica6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8">
  <location ref="G20:H25" firstHeaderRow="1" firstDataRow="1" firstDataCol="1"/>
  <pivotFields count="2">
    <pivotField axis="axisRow" showAll="0">
      <items count="5">
        <item x="0"/>
        <item x="3"/>
        <item x="1"/>
        <item x="2"/>
        <item t="default"/>
      </items>
    </pivotField>
    <pivotField dataField="1" showAll="0">
      <items count="6">
        <item x="3"/>
        <item x="2"/>
        <item x="4"/>
        <item x="1"/>
        <item x="0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Hectáreas" fld="1" baseField="0" baseItem="0"/>
  </dataField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8298DC-0F07-C940-95A1-18B19D1C2546}" name="Tabla1" displayName="Tabla1" ref="K1:L8" totalsRowCount="1" headerRowDxfId="62" totalsRowDxfId="60" tableBorderDxfId="61">
  <autoFilter ref="K1:L7" xr:uid="{088298DC-0F07-C940-95A1-18B19D1C2546}"/>
  <tableColumns count="2">
    <tableColumn id="1" xr3:uid="{4BAF11AF-D428-644D-91D4-AEDD4E07524C}" name="Cultivo" totalsRowLabel="Total" totalsRowDxfId="1"/>
    <tableColumn id="2" xr3:uid="{6E44192E-0F91-9C48-8DC6-C090206C5002}" name="Hectáreas" totalsRowFunction="sum" dataDxfId="59" totalsRowDxfId="0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A14E714-14F3-874D-9B49-F1F976E3B1C3}" name="Tabla6" displayName="Tabla6" ref="H8:I15" totalsRowShown="0" headerRowDxfId="58" tableBorderDxfId="57">
  <autoFilter ref="H8:I15" xr:uid="{DA14E714-14F3-874D-9B49-F1F976E3B1C3}"/>
  <tableColumns count="2">
    <tableColumn id="1" xr3:uid="{94A91666-CC08-8744-9AFB-0543AF55C211}" name="Vientres"/>
    <tableColumn id="2" xr3:uid="{4DCA36D0-47EF-2642-BF75-A0F6AEC663A2}" name="N˚" dataDxfId="5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56EA2F-BBA2-9645-9E0D-401655D9AEB4}" name="Tabla7" displayName="Tabla7" ref="A2:F11" headerRowCount="0" totalsRowCount="1" headerRowDxfId="55" dataDxfId="54">
  <tableColumns count="6">
    <tableColumn id="1" xr3:uid="{F572A8EA-25EA-A349-9416-4CBAF2B4B39C}" name="Categoría" totalsRowLabel="Total" headerRowDxfId="53" dataDxfId="52" totalsRowDxfId="51"/>
    <tableColumn id="2" xr3:uid="{7C465584-0B46-714F-992A-4FDF469C4FEB}" name="Existencias inicial del ejercicio contable" totalsRowFunction="sum" headerRowDxfId="50" dataDxfId="49" totalsRowDxfId="48"/>
    <tableColumn id="3" xr3:uid="{01F989ED-62B1-8C45-8A85-EEC3727DDFC0}" name="Columna2" totalsRowFunction="sum" headerRowDxfId="47" dataDxfId="46" totalsRowDxfId="45"/>
    <tableColumn id="4" xr3:uid="{3921AF58-8B50-0A4D-AB99-BE23A947B733}" name="Existencias final del ejercicio contable" totalsRowFunction="sum" headerRowDxfId="44" dataDxfId="43" totalsRowDxfId="42"/>
    <tableColumn id="5" xr3:uid="{039CF7B5-96CC-8B44-AB43-4D1715998B20}" name="Columna1" totalsRowFunction="sum" headerRowDxfId="41" dataDxfId="40" totalsRowDxfId="39"/>
    <tableColumn id="6" xr3:uid="{D9DA575A-4167-6B41-8755-BD5F591C6DAA}" name="Diferencia de inventario" totalsRowFunction="custom" headerRowDxfId="38" dataDxfId="37" totalsRowDxfId="36">
      <totalsRowFormula>Tabla7[[#Totals],[Columna1]]-Tabla7[[#Totals],[Columna2]]</totalsRow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Diferencia de inventario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B4C670-D195-0B4F-AA2A-C47612303F43}" name="Tabla2" displayName="Tabla2" ref="H1:I5" totalsRowShown="0" headerRowDxfId="35" dataDxfId="34">
  <autoFilter ref="H1:I5" xr:uid="{28B4C670-D195-0B4F-AA2A-C47612303F43}"/>
  <tableColumns count="2">
    <tableColumn id="1" xr3:uid="{CE5FD023-156C-BB4E-84A5-AC8366D33783}" name="Indicador" dataDxfId="33"/>
    <tableColumn id="2" xr3:uid="{A43CC0D2-56D3-B643-8325-7EC603758A3C}" name="Valor" dataDxfId="3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6FA812-E4FE-994B-9D49-6BF80DD82B10}" name="Tabla3" displayName="Tabla3" ref="H18:I23" totalsRowShown="0">
  <autoFilter ref="H18:I23" xr:uid="{126FA812-E4FE-994B-9D49-6BF80DD82B10}"/>
  <tableColumns count="2">
    <tableColumn id="1" xr3:uid="{CA808B00-4D7F-B844-B31A-BA6C73B44BE4}" name="Indicadores de eficiencia reproductiva" dataDxfId="31"/>
    <tableColumn id="2" xr3:uid="{CE9806BF-7AAE-034E-8670-A5B213F57B9A}" name="%" dataDxfId="30" dataCellStyle="Porcentaj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91AF1AA-8340-7E49-8CA8-1EEDB9D9B47D}" name="Tabla119" displayName="Tabla119" ref="A18:E26" headerRowCount="0" totalsRowCount="1" headerRowDxfId="29" dataDxfId="28" totalsRowDxfId="27">
  <tableColumns count="5">
    <tableColumn id="1" xr3:uid="{224292AF-954E-B54D-8F77-474CF5998C24}" name="Categoría" totalsRowLabel="Total" headerRowDxfId="26" totalsRowDxfId="25"/>
    <tableColumn id="2" xr3:uid="{90863CA7-E0D1-2E4E-8EE5-9DF33B12CA21}" name="N˚" totalsRowFunction="sum" totalsRowDxfId="24"/>
    <tableColumn id="3" xr3:uid="{9A11A435-9DA0-994D-894C-D5FA39ACC17E}" name="Peso (kg)" totalsRowFunction="sum" totalsRowDxfId="23"/>
    <tableColumn id="4" xr3:uid="{BE97B188-9FE6-2149-AB68-8E48D6997AEC}" name="N˚2" totalsRowFunction="sum" totalsRowDxfId="22"/>
    <tableColumn id="5" xr3:uid="{38C82FD4-98C4-8D4D-9EF7-5EF0CE43E78C}" name="Peso (kg)2" totalsRowFunction="sum" totalsRowDxfId="21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50BF84F-3746-FF45-BD91-4C0EB8EBD07A}" name="Tabla10" displayName="Tabla10" ref="A17:A23" totalsRowShown="0" headerRowDxfId="17">
  <autoFilter ref="A17:A23" xr:uid="{250BF84F-3746-FF45-BD91-4C0EB8EBD07A}"/>
  <tableColumns count="1">
    <tableColumn id="1" xr3:uid="{836CBA91-4D91-1141-9E2C-60E7CA62C2D3}" name="Cultivo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D644D3E-489E-7F41-A509-320BAAD81A82}" name="Tabla11" displayName="Tabla11" ref="A4:E13" totalsRowCount="1" headerRowDxfId="16" dataDxfId="15" totalsRowDxfId="13" tableBorderDxfId="14">
  <autoFilter ref="A4:E12" xr:uid="{ED644D3E-489E-7F41-A509-320BAAD81A82}"/>
  <tableColumns count="5">
    <tableColumn id="1" xr3:uid="{B7266216-357E-1A49-AF1F-52D3FF9E5E08}" name="Categoría" totalsRowLabel="Total" dataDxfId="12"/>
    <tableColumn id="2" xr3:uid="{8F12A667-3711-8845-95B8-FC948B3D682D}" name="N˚" totalsRowFunction="sum" dataDxfId="11"/>
    <tableColumn id="3" xr3:uid="{2AD90635-0F64-3A40-9C14-72FEDC3A9B14}" name="Peso kg" totalsRowFunction="sum" dataDxfId="10"/>
    <tableColumn id="4" xr3:uid="{125E6719-FDF7-9A41-B32A-118017256B65}" name="N˚2" totalsRowFunction="sum" dataDxfId="9"/>
    <tableColumn id="5" xr3:uid="{89F92819-8E68-6D49-93F9-1B3DDC439357}" name="Peso kg3" totalsRowFunction="sum" dataDxfId="8"/>
  </tableColumns>
  <tableStyleInfo name="TableStyleLight2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B7AC4C8-5A54-4B43-95D7-ABA4EE82E8E4}" name="Tabla1510" displayName="Tabla1510" ref="B17:B22" totalsRowShown="0" headerRowDxfId="7" dataDxfId="6">
  <autoFilter ref="B17:B22" xr:uid="{FB7AC4C8-5A54-4B43-95D7-ABA4EE82E8E4}"/>
  <tableColumns count="1">
    <tableColumn id="1" xr3:uid="{FC44388E-1931-2F4B-83B9-9EE74BDFED1C}" name="Cultivo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" dT="2024-05-02T12:12:37.34" personId="{0EC9A604-9913-B148-80F0-33EC41439FEE}" id="{F8ABE1F5-FBD1-0044-8BC9-048E22D2DA00}">
    <text>Elegir los diferentes cultivos presentes en el establecimiento a partir de la lista despegable.</text>
  </threadedComment>
  <threadedComment ref="K8" dT="2024-05-02T12:14:19.43" personId="{0EC9A604-9913-B148-80F0-33EC41439FEE}" id="{4B977D42-564D-6148-BF98-96DF718026F6}">
    <text>Completar la superficie (en ha) de cada cultivo. En caso de pastorear rastrojos o verdejos anuales, multiplicar las hectáreas pastoreadas por el tiempo de ocupación dividido 12 e insertar ese valor en la superficie.</text>
  </threadedComment>
  <threadedComment ref="I9" dT="2024-05-02T12:19:24.73" personId="{0EC9A604-9913-B148-80F0-33EC41439FEE}" id="{C58108E1-319E-8C49-B15B-31A18FBC7784}">
    <text>Ejemplo para el calculo de % Destete (febrero año 3)
1- Deben incluirse los valores "vientres en servicio" y "vientres preñados" del año 1 (si hubo venta de vientres entorados, incluirlos tambien)
2- Incluir el valor de "vientres paridos" del año 2.
3- Incluir el valor "terneros destetados" del año 3.</text>
  </threadedComment>
  <threadedComment ref="A10" dT="2024-05-02T12:11:41.81" personId="{0EC9A604-9913-B148-80F0-33EC41439FEE}" id="{077F67C7-9AE3-9A45-A964-B21F11481112}">
    <text>Para insertar más categorías, presionar el botón derecho y elegir la opción “insertar filas de la tabla”.</text>
  </threadedComment>
  <threadedComment ref="I10" dT="2024-05-02T12:18:20.50" personId="{0EC9A604-9913-B148-80F0-33EC41439FEE}" id="{429ED329-C844-4844-B6D1-93AAC367D688}">
    <text>Ejemplo para el calculo de % Reposición (servicio año 1)
1- Incluir los vientres que se descartaron para el servicio y los vientres muertos (año 1).
2- Incluir los vientres totales que fueron servidos.
3- El resultado nos dará el % de reposición que tuvimos.</text>
  </threadedComment>
  <threadedComment ref="A18" dT="2024-05-02T12:15:32.58" personId="{0EC9A604-9913-B148-80F0-33EC41439FEE}" id="{0D27425B-EC43-DD44-87E2-C9B773C6B635}">
    <text>Colocar el número de compras y ventas realizadas para cada categoría durante el ejercicio contable.</text>
  </threadedComment>
  <threadedComment ref="C18" dT="2024-05-02T12:16:28.59" personId="{0EC9A604-9913-B148-80F0-33EC41439FEE}" id="{86142124-E74A-9844-8391-02F716A8DEA5}">
    <text>Para el peso de cada compra o venta poner el total, no el individual por animal. Para facilitar la tarea, se puede poner un peso promedio para cada categoría.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C3776-FD53-D443-971B-7DA9305424EA}">
  <sheetPr>
    <pageSetUpPr fitToPage="1"/>
  </sheetPr>
  <dimension ref="A1:V56"/>
  <sheetViews>
    <sheetView showGridLines="0" tabSelected="1" zoomScaleNormal="140" workbookViewId="0">
      <selection activeCell="C30" sqref="C30"/>
    </sheetView>
  </sheetViews>
  <sheetFormatPr baseColWidth="10" defaultRowHeight="16" x14ac:dyDescent="0.2"/>
  <cols>
    <col min="1" max="1" width="14" customWidth="1"/>
    <col min="2" max="2" width="19.33203125" customWidth="1"/>
    <col min="3" max="3" width="18" bestFit="1" customWidth="1"/>
    <col min="4" max="4" width="21.5" bestFit="1" customWidth="1"/>
    <col min="5" max="5" width="13.83203125" customWidth="1"/>
    <col min="6" max="6" width="21" customWidth="1"/>
    <col min="7" max="7" width="12.83203125" style="1" customWidth="1"/>
    <col min="8" max="8" width="26" customWidth="1"/>
    <col min="9" max="9" width="14.6640625" customWidth="1"/>
    <col min="10" max="10" width="12.1640625" customWidth="1"/>
    <col min="11" max="11" width="26.5" customWidth="1"/>
    <col min="12" max="12" width="14" customWidth="1"/>
    <col min="13" max="13" width="17.33203125" customWidth="1"/>
    <col min="14" max="14" width="19.6640625" customWidth="1"/>
    <col min="15" max="15" width="17.1640625" customWidth="1"/>
    <col min="17" max="17" width="17.5" customWidth="1"/>
    <col min="19" max="19" width="15.1640625" customWidth="1"/>
  </cols>
  <sheetData>
    <row r="1" spans="1:22" ht="17" x14ac:dyDescent="0.2">
      <c r="A1" s="43" t="s">
        <v>3</v>
      </c>
      <c r="B1" s="62" t="s">
        <v>62</v>
      </c>
      <c r="C1" s="63"/>
      <c r="D1" s="64" t="s">
        <v>63</v>
      </c>
      <c r="E1" s="62"/>
      <c r="F1" s="41" t="s">
        <v>61</v>
      </c>
      <c r="H1" s="16" t="s">
        <v>49</v>
      </c>
      <c r="I1" s="15" t="s">
        <v>48</v>
      </c>
      <c r="K1" s="56" t="s">
        <v>25</v>
      </c>
      <c r="L1" s="56" t="s">
        <v>26</v>
      </c>
    </row>
    <row r="2" spans="1:22" x14ac:dyDescent="0.2">
      <c r="A2" s="40"/>
      <c r="B2" s="1" t="s">
        <v>58</v>
      </c>
      <c r="C2" s="1" t="s">
        <v>57</v>
      </c>
      <c r="D2" s="39" t="s">
        <v>58</v>
      </c>
      <c r="E2" s="1" t="s">
        <v>57</v>
      </c>
      <c r="F2" s="42"/>
      <c r="H2" t="s">
        <v>12</v>
      </c>
      <c r="I2" s="1">
        <f>Tabla7[[#Totals],[Diferencia de inventario]]+(Tabla119[[#Totals],[Peso (kg)2]]-Tabla119[[#Totals],[Peso (kg)]])</f>
        <v>18250</v>
      </c>
      <c r="K2" s="57" t="s">
        <v>32</v>
      </c>
      <c r="L2" s="58">
        <v>100</v>
      </c>
    </row>
    <row r="3" spans="1:22" x14ac:dyDescent="0.2">
      <c r="A3" s="40" t="s">
        <v>0</v>
      </c>
      <c r="B3" s="1">
        <v>3</v>
      </c>
      <c r="C3" s="1">
        <v>1800</v>
      </c>
      <c r="D3" s="39">
        <v>3</v>
      </c>
      <c r="E3" s="1">
        <v>1800</v>
      </c>
      <c r="F3" s="42"/>
      <c r="H3" s="13" t="s">
        <v>13</v>
      </c>
      <c r="I3" s="10">
        <f>I2/Tabla1[[#Totals],[Hectáreas]]</f>
        <v>165.90909090909091</v>
      </c>
      <c r="K3" t="s">
        <v>23</v>
      </c>
      <c r="L3" s="24">
        <f>20*0.5</f>
        <v>10</v>
      </c>
    </row>
    <row r="4" spans="1:22" x14ac:dyDescent="0.2">
      <c r="A4" s="40" t="s">
        <v>11</v>
      </c>
      <c r="B4" s="1">
        <v>100</v>
      </c>
      <c r="C4" s="1">
        <v>40000</v>
      </c>
      <c r="D4" s="39">
        <v>100</v>
      </c>
      <c r="E4" s="1">
        <v>40000</v>
      </c>
      <c r="F4" s="42"/>
      <c r="H4" t="s">
        <v>14</v>
      </c>
      <c r="I4" s="10">
        <f>(Tabla7[[#Totals],[Columna2]]+Tabla7[[#Totals],[Columna1]])/2/Tabla1[[#Totals],[Hectáreas]]</f>
        <v>380</v>
      </c>
      <c r="K4" s="59" t="s">
        <v>24</v>
      </c>
      <c r="L4" s="58">
        <v>0</v>
      </c>
      <c r="O4" s="66"/>
      <c r="P4" s="66"/>
      <c r="Q4" s="66"/>
      <c r="R4" s="66"/>
      <c r="S4" s="66"/>
      <c r="T4" s="66"/>
    </row>
    <row r="5" spans="1:22" ht="16" customHeight="1" x14ac:dyDescent="0.2">
      <c r="A5" s="40" t="s">
        <v>54</v>
      </c>
      <c r="B5" s="1"/>
      <c r="C5" s="1"/>
      <c r="D5" s="39"/>
      <c r="E5" s="1"/>
      <c r="F5" s="42"/>
      <c r="H5" t="s">
        <v>15</v>
      </c>
      <c r="I5" s="35">
        <f>(I3/I4)</f>
        <v>0.4366028708133971</v>
      </c>
      <c r="K5" t="s">
        <v>32</v>
      </c>
      <c r="L5" s="24">
        <v>0</v>
      </c>
      <c r="N5" s="67"/>
      <c r="O5" s="67"/>
      <c r="P5" s="67"/>
      <c r="Q5" s="67"/>
      <c r="R5" s="67"/>
      <c r="S5" s="67"/>
      <c r="T5" s="67"/>
      <c r="U5" s="67"/>
    </row>
    <row r="6" spans="1:22" x14ac:dyDescent="0.2">
      <c r="A6" s="40" t="s">
        <v>55</v>
      </c>
      <c r="B6" s="1"/>
      <c r="C6" s="1"/>
      <c r="D6" s="39"/>
      <c r="E6" s="1"/>
      <c r="F6" s="42"/>
      <c r="K6" s="57" t="s">
        <v>33</v>
      </c>
      <c r="L6" s="58">
        <v>0</v>
      </c>
      <c r="N6" s="25"/>
      <c r="O6" s="3"/>
      <c r="P6" s="65"/>
      <c r="Q6" s="65"/>
      <c r="R6" s="68"/>
      <c r="S6" s="65"/>
      <c r="T6" s="65"/>
      <c r="U6" s="65"/>
    </row>
    <row r="7" spans="1:22" x14ac:dyDescent="0.2">
      <c r="A7" s="40" t="s">
        <v>6</v>
      </c>
      <c r="B7" s="1"/>
      <c r="C7" s="1"/>
      <c r="D7" s="39"/>
      <c r="E7" s="1"/>
      <c r="F7" s="42"/>
      <c r="L7" s="24"/>
      <c r="M7" s="3"/>
      <c r="N7" s="25"/>
      <c r="O7" s="3"/>
      <c r="P7" s="3"/>
      <c r="Q7" s="3"/>
      <c r="R7" s="68"/>
      <c r="S7" s="65"/>
      <c r="T7" s="3"/>
      <c r="U7" s="5"/>
    </row>
    <row r="8" spans="1:22" x14ac:dyDescent="0.2">
      <c r="A8" s="40" t="s">
        <v>30</v>
      </c>
      <c r="B8" s="1"/>
      <c r="C8" s="1"/>
      <c r="D8" s="39"/>
      <c r="E8" s="1"/>
      <c r="F8" s="42"/>
      <c r="H8" s="15" t="s">
        <v>38</v>
      </c>
      <c r="I8" s="15" t="s">
        <v>10</v>
      </c>
      <c r="K8" s="27" t="s">
        <v>9</v>
      </c>
      <c r="L8" s="60">
        <f>SUBTOTAL(109,Tabla1[Hectáreas])</f>
        <v>110</v>
      </c>
      <c r="M8" s="3"/>
      <c r="N8" s="3"/>
      <c r="O8" s="3"/>
      <c r="P8" s="3"/>
      <c r="Q8" s="3"/>
      <c r="R8" s="3"/>
      <c r="S8" s="3"/>
      <c r="T8" s="3"/>
      <c r="U8" s="3"/>
    </row>
    <row r="9" spans="1:22" x14ac:dyDescent="0.2">
      <c r="A9" s="40" t="s">
        <v>7</v>
      </c>
      <c r="B9" s="1"/>
      <c r="C9" s="1"/>
      <c r="D9" s="39"/>
      <c r="E9" s="1"/>
      <c r="F9" s="42"/>
      <c r="H9" s="14" t="s">
        <v>29</v>
      </c>
      <c r="I9" s="14">
        <v>20</v>
      </c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40" t="s">
        <v>47</v>
      </c>
      <c r="B10" s="1"/>
      <c r="C10" s="1"/>
      <c r="D10" s="39"/>
      <c r="E10" s="1"/>
      <c r="F10" s="42"/>
      <c r="H10" s="1" t="s">
        <v>20</v>
      </c>
      <c r="I10" s="1">
        <v>100</v>
      </c>
      <c r="N10" s="3"/>
      <c r="O10" s="3"/>
      <c r="P10" s="3"/>
      <c r="Q10" s="3"/>
      <c r="R10" s="3"/>
      <c r="S10" s="3"/>
      <c r="T10" s="3"/>
      <c r="U10" s="3"/>
      <c r="V10" s="3"/>
    </row>
    <row r="11" spans="1:22" ht="16" customHeight="1" x14ac:dyDescent="0.2">
      <c r="A11" s="44" t="s">
        <v>9</v>
      </c>
      <c r="B11" s="23">
        <f>SUBTOTAL(109,Tabla7[Existencias inicial del ejercicio contable])</f>
        <v>103</v>
      </c>
      <c r="C11" s="23">
        <f>SUBTOTAL(109,Tabla7[Columna2])</f>
        <v>41800</v>
      </c>
      <c r="D11" s="42">
        <f>SUBTOTAL(109,Tabla7[Existencias final del ejercicio contable])</f>
        <v>103</v>
      </c>
      <c r="E11" s="23">
        <f>SUBTOTAL(109,Tabla7[Columna1])</f>
        <v>41800</v>
      </c>
      <c r="F11" s="42">
        <f>Tabla7[[#Totals],[Columna1]]-Tabla7[[#Totals],[Columna2]]</f>
        <v>0</v>
      </c>
      <c r="H11" s="1" t="s">
        <v>17</v>
      </c>
      <c r="I11" s="1">
        <v>90</v>
      </c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">
      <c r="A12" s="3"/>
      <c r="B12" s="3"/>
      <c r="C12" s="3"/>
      <c r="H12" s="1" t="s">
        <v>18</v>
      </c>
      <c r="I12" s="1">
        <v>87</v>
      </c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H13" s="1" t="s">
        <v>19</v>
      </c>
      <c r="I13" s="1">
        <v>85</v>
      </c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78" t="s">
        <v>28</v>
      </c>
      <c r="B14" s="78"/>
      <c r="C14" s="78"/>
      <c r="D14" s="78"/>
      <c r="E14" s="79"/>
      <c r="H14" s="1" t="s">
        <v>21</v>
      </c>
      <c r="I14" s="1">
        <v>0</v>
      </c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81" t="s">
        <v>3</v>
      </c>
      <c r="B15" s="69" t="s">
        <v>1</v>
      </c>
      <c r="C15" s="70"/>
      <c r="D15" s="71" t="s">
        <v>2</v>
      </c>
      <c r="E15" s="70"/>
      <c r="H15" s="1" t="s">
        <v>22</v>
      </c>
      <c r="I15" s="1">
        <v>0</v>
      </c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80"/>
      <c r="B16" s="72" t="s">
        <v>60</v>
      </c>
      <c r="C16" s="73"/>
      <c r="D16" s="72" t="s">
        <v>59</v>
      </c>
      <c r="E16" s="74"/>
      <c r="N16" s="3"/>
      <c r="O16" s="3"/>
      <c r="P16" s="3"/>
      <c r="Q16" s="3"/>
      <c r="R16" s="3"/>
      <c r="S16" s="3"/>
      <c r="T16" s="3"/>
      <c r="U16" s="3"/>
      <c r="V16" s="3"/>
    </row>
    <row r="17" spans="1:12" x14ac:dyDescent="0.2">
      <c r="A17" s="80"/>
      <c r="B17" s="51" t="s">
        <v>58</v>
      </c>
      <c r="C17" s="52" t="s">
        <v>57</v>
      </c>
      <c r="D17" s="52" t="s">
        <v>58</v>
      </c>
      <c r="E17" s="52" t="s">
        <v>57</v>
      </c>
    </row>
    <row r="18" spans="1:12" x14ac:dyDescent="0.2">
      <c r="A18" s="33" t="s">
        <v>0</v>
      </c>
      <c r="B18" s="45">
        <v>2</v>
      </c>
      <c r="C18" s="45">
        <v>1200</v>
      </c>
      <c r="D18" s="46">
        <v>2</v>
      </c>
      <c r="E18" s="45">
        <v>1300</v>
      </c>
      <c r="H18" s="61" t="s">
        <v>16</v>
      </c>
      <c r="I18" s="1" t="s">
        <v>34</v>
      </c>
    </row>
    <row r="19" spans="1:12" x14ac:dyDescent="0.2">
      <c r="A19" s="48" t="s">
        <v>11</v>
      </c>
      <c r="B19" s="49"/>
      <c r="C19" s="49"/>
      <c r="D19" s="50">
        <v>20</v>
      </c>
      <c r="E19" s="49">
        <f>20*400</f>
        <v>8000</v>
      </c>
      <c r="H19" s="1" t="s">
        <v>39</v>
      </c>
      <c r="I19" s="35">
        <f>I11/I10</f>
        <v>0.9</v>
      </c>
    </row>
    <row r="20" spans="1:12" x14ac:dyDescent="0.2">
      <c r="A20" s="47" t="s">
        <v>56</v>
      </c>
      <c r="B20" s="45">
        <v>20</v>
      </c>
      <c r="C20" s="45">
        <f>20*300</f>
        <v>6000</v>
      </c>
      <c r="D20" s="46"/>
      <c r="E20" s="45"/>
      <c r="H20" s="1" t="s">
        <v>40</v>
      </c>
      <c r="I20" s="35">
        <f>I12/(I10-I15)</f>
        <v>0.87</v>
      </c>
    </row>
    <row r="21" spans="1:12" x14ac:dyDescent="0.2">
      <c r="A21" s="48" t="s">
        <v>55</v>
      </c>
      <c r="B21" s="49"/>
      <c r="C21" s="49"/>
      <c r="D21" s="50"/>
      <c r="E21" s="49"/>
      <c r="H21" s="1" t="s">
        <v>41</v>
      </c>
      <c r="I21" s="35">
        <f>I13/(I10-I15)</f>
        <v>0.85</v>
      </c>
    </row>
    <row r="22" spans="1:12" x14ac:dyDescent="0.2">
      <c r="A22" s="47" t="s">
        <v>6</v>
      </c>
      <c r="B22" s="45"/>
      <c r="C22" s="45"/>
      <c r="D22" s="46">
        <v>42</v>
      </c>
      <c r="E22" s="45">
        <f>+Tabla119[[#This Row],[N˚2]]*190</f>
        <v>7980</v>
      </c>
      <c r="H22" s="1" t="s">
        <v>42</v>
      </c>
      <c r="I22" s="35">
        <f>(I9+I14)/I10</f>
        <v>0.2</v>
      </c>
    </row>
    <row r="23" spans="1:12" x14ac:dyDescent="0.2">
      <c r="A23" s="48" t="s">
        <v>30</v>
      </c>
      <c r="B23" s="49"/>
      <c r="C23" s="49"/>
      <c r="D23" s="50"/>
      <c r="E23" s="49"/>
      <c r="F23" s="37"/>
      <c r="G23" s="38"/>
      <c r="H23" s="1" t="s">
        <v>27</v>
      </c>
      <c r="I23" s="35">
        <f>I19-I21</f>
        <v>5.0000000000000044E-2</v>
      </c>
    </row>
    <row r="24" spans="1:12" x14ac:dyDescent="0.2">
      <c r="A24" s="47" t="s">
        <v>7</v>
      </c>
      <c r="B24" s="45"/>
      <c r="C24" s="45"/>
      <c r="D24" s="46">
        <v>43</v>
      </c>
      <c r="E24" s="45">
        <f>+Tabla119[[#This Row],[N˚2]]*190</f>
        <v>8170</v>
      </c>
      <c r="F24" s="37"/>
      <c r="G24" s="38"/>
      <c r="H24" s="37"/>
    </row>
    <row r="25" spans="1:12" x14ac:dyDescent="0.2">
      <c r="A25" s="48" t="s">
        <v>47</v>
      </c>
      <c r="B25" s="49"/>
      <c r="C25" s="49"/>
      <c r="D25" s="50"/>
      <c r="E25" s="49"/>
      <c r="F25" s="37"/>
      <c r="G25" s="38"/>
      <c r="H25" s="37"/>
    </row>
    <row r="26" spans="1:12" x14ac:dyDescent="0.2">
      <c r="A26" s="53" t="s">
        <v>9</v>
      </c>
      <c r="B26" s="53">
        <f>SUBTOTAL(109,Tabla119[N˚])</f>
        <v>22</v>
      </c>
      <c r="C26" s="53">
        <f>SUBTOTAL(109,Tabla119[Peso (kg)])</f>
        <v>7200</v>
      </c>
      <c r="D26" s="54">
        <f>SUBTOTAL(109,Tabla119[N˚2])</f>
        <v>107</v>
      </c>
      <c r="E26" s="55">
        <f>SUBTOTAL(109,Tabla119[Peso (kg)2])</f>
        <v>25450</v>
      </c>
      <c r="F26" s="37"/>
      <c r="G26" s="38"/>
      <c r="H26" s="37"/>
    </row>
    <row r="29" spans="1:12" x14ac:dyDescent="0.2">
      <c r="G29" s="1" t="s">
        <v>64</v>
      </c>
    </row>
    <row r="30" spans="1:12" x14ac:dyDescent="0.2">
      <c r="F30" s="1"/>
    </row>
    <row r="31" spans="1:12" x14ac:dyDescent="0.2">
      <c r="F31" s="4"/>
    </row>
    <row r="32" spans="1:12" x14ac:dyDescent="0.2">
      <c r="L32" s="7"/>
    </row>
    <row r="33" spans="1:12" x14ac:dyDescent="0.2">
      <c r="L33" s="7"/>
    </row>
    <row r="35" spans="1:12" x14ac:dyDescent="0.2">
      <c r="L35" s="1"/>
    </row>
    <row r="37" spans="1:12" x14ac:dyDescent="0.2">
      <c r="A37" s="34"/>
    </row>
    <row r="38" spans="1:12" x14ac:dyDescent="0.2">
      <c r="C38" s="3"/>
      <c r="D38" s="20"/>
    </row>
    <row r="39" spans="1:12" x14ac:dyDescent="0.2">
      <c r="A39" s="34"/>
      <c r="C39" s="3"/>
      <c r="D39" s="3"/>
    </row>
    <row r="40" spans="1:12" x14ac:dyDescent="0.2">
      <c r="C40" s="3"/>
      <c r="D40" s="3"/>
    </row>
    <row r="41" spans="1:12" x14ac:dyDescent="0.2">
      <c r="C41" s="3"/>
      <c r="D41" s="3"/>
    </row>
    <row r="42" spans="1:12" x14ac:dyDescent="0.2">
      <c r="C42" s="3"/>
      <c r="D42" s="3"/>
    </row>
    <row r="43" spans="1:12" x14ac:dyDescent="0.2">
      <c r="C43" s="3"/>
      <c r="D43" s="3"/>
    </row>
    <row r="44" spans="1:12" x14ac:dyDescent="0.2">
      <c r="C44" s="3"/>
      <c r="D44" s="3"/>
    </row>
    <row r="45" spans="1:12" x14ac:dyDescent="0.2">
      <c r="C45" s="3"/>
    </row>
    <row r="46" spans="1:12" x14ac:dyDescent="0.2">
      <c r="C46" s="3"/>
    </row>
    <row r="47" spans="1:12" x14ac:dyDescent="0.2">
      <c r="C47" s="3"/>
      <c r="D47" s="9"/>
    </row>
    <row r="48" spans="1:12" x14ac:dyDescent="0.2">
      <c r="D48" s="9"/>
    </row>
    <row r="51" spans="3:4" x14ac:dyDescent="0.2">
      <c r="C51" s="2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0"/>
    </row>
    <row r="55" spans="3:4" x14ac:dyDescent="0.2">
      <c r="C55" s="1"/>
      <c r="D55" s="1"/>
    </row>
    <row r="56" spans="3:4" x14ac:dyDescent="0.2">
      <c r="C56" s="12"/>
      <c r="D56" s="10"/>
    </row>
  </sheetData>
  <dataConsolidate>
    <dataRefs count="1">
      <dataRef ref="P5:P10" sheet="Calculos"/>
    </dataRefs>
  </dataConsolidate>
  <mergeCells count="15">
    <mergeCell ref="A14:E14"/>
    <mergeCell ref="B15:C15"/>
    <mergeCell ref="D15:E15"/>
    <mergeCell ref="B16:C16"/>
    <mergeCell ref="D16:E16"/>
    <mergeCell ref="A15:A17"/>
    <mergeCell ref="B1:C1"/>
    <mergeCell ref="D1:E1"/>
    <mergeCell ref="S6:S7"/>
    <mergeCell ref="O4:T4"/>
    <mergeCell ref="N5:Q5"/>
    <mergeCell ref="R5:U5"/>
    <mergeCell ref="P6:Q6"/>
    <mergeCell ref="T6:U6"/>
    <mergeCell ref="R6:R7"/>
  </mergeCells>
  <dataValidations count="3">
    <dataValidation type="list" allowBlank="1" showInputMessage="1" showErrorMessage="1" sqref="K2:K7" xr:uid="{C1E40DBF-5F01-AC4D-BE6E-D1253F7CB408}">
      <formula1>INDIRECT("Tabla10")</formula1>
    </dataValidation>
    <dataValidation type="list" allowBlank="1" showInputMessage="1" showErrorMessage="1" sqref="G27" xr:uid="{84FFF075-6DEE-8243-A6E2-4CB8B9331C57}">
      <formula1>INDIRECT($E$40:$E$43)</formula1>
    </dataValidation>
    <dataValidation type="list" allowBlank="1" showInputMessage="1" showErrorMessage="1" sqref="A2:A10" xr:uid="{42216B06-AF76-8C45-AC1A-41A2D5D58FF5}">
      <formula1>INDIRECT("Tabla11[Categoría]")</formula1>
    </dataValidation>
  </dataValidations>
  <pageMargins left="0.7" right="0.7" top="0.75" bottom="0.75" header="0.3" footer="0.3"/>
  <pageSetup paperSize="9" scale="23" fitToHeight="0" orientation="portrait" horizontalDpi="0" verticalDpi="0"/>
  <legacy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2A1BB-9C3E-1E4D-80A7-F87F39BFE153}">
  <dimension ref="A1:H37"/>
  <sheetViews>
    <sheetView zoomScale="121" workbookViewId="0">
      <selection activeCell="B24" sqref="B24"/>
    </sheetView>
  </sheetViews>
  <sheetFormatPr baseColWidth="10" defaultRowHeight="16" x14ac:dyDescent="0.2"/>
  <cols>
    <col min="1" max="1" width="19.33203125" customWidth="1"/>
    <col min="2" max="2" width="30" bestFit="1" customWidth="1"/>
    <col min="3" max="3" width="11.83203125" customWidth="1"/>
    <col min="4" max="4" width="11.6640625" customWidth="1"/>
    <col min="5" max="5" width="11.83203125" customWidth="1"/>
    <col min="6" max="6" width="11.6640625" customWidth="1"/>
    <col min="7" max="7" width="17" bestFit="1" customWidth="1"/>
    <col min="8" max="8" width="10" bestFit="1" customWidth="1"/>
    <col min="9" max="10" width="22.5" bestFit="1" customWidth="1"/>
    <col min="11" max="11" width="4.1640625" bestFit="1" customWidth="1"/>
    <col min="12" max="12" width="9.5" bestFit="1" customWidth="1"/>
    <col min="13" max="13" width="12" bestFit="1" customWidth="1"/>
    <col min="14" max="15" width="4.1640625" bestFit="1" customWidth="1"/>
    <col min="16" max="16" width="12" bestFit="1" customWidth="1"/>
    <col min="17" max="17" width="6.5" bestFit="1" customWidth="1"/>
    <col min="18" max="18" width="8.83203125" bestFit="1" customWidth="1"/>
    <col min="19" max="19" width="6.5" bestFit="1" customWidth="1"/>
    <col min="20" max="20" width="8.83203125" bestFit="1" customWidth="1"/>
    <col min="21" max="21" width="6.5" bestFit="1" customWidth="1"/>
    <col min="22" max="22" width="8.83203125" bestFit="1" customWidth="1"/>
    <col min="23" max="23" width="12" bestFit="1" customWidth="1"/>
  </cols>
  <sheetData>
    <row r="1" spans="1:8" ht="17" x14ac:dyDescent="0.2">
      <c r="A1" s="75" t="s">
        <v>28</v>
      </c>
      <c r="B1" s="76"/>
      <c r="C1" s="76"/>
      <c r="D1" s="76"/>
      <c r="E1" s="77"/>
    </row>
    <row r="2" spans="1:8" x14ac:dyDescent="0.2">
      <c r="A2" s="6"/>
      <c r="B2" s="17" t="s">
        <v>1</v>
      </c>
      <c r="C2" s="18"/>
      <c r="D2" s="17" t="s">
        <v>2</v>
      </c>
      <c r="E2" s="18"/>
      <c r="F2" s="8"/>
    </row>
    <row r="3" spans="1:8" x14ac:dyDescent="0.2">
      <c r="A3" s="26"/>
      <c r="B3" s="1" t="s">
        <v>4</v>
      </c>
      <c r="C3" s="1"/>
      <c r="D3" s="1" t="s">
        <v>5</v>
      </c>
      <c r="E3" s="28"/>
    </row>
    <row r="4" spans="1:8" x14ac:dyDescent="0.2">
      <c r="A4" s="27" t="s">
        <v>3</v>
      </c>
      <c r="B4" t="s">
        <v>10</v>
      </c>
      <c r="C4" t="s">
        <v>8</v>
      </c>
      <c r="D4" t="s">
        <v>45</v>
      </c>
      <c r="E4" t="s">
        <v>46</v>
      </c>
    </row>
    <row r="5" spans="1:8" x14ac:dyDescent="0.2">
      <c r="A5" t="s">
        <v>0</v>
      </c>
      <c r="B5">
        <v>4</v>
      </c>
      <c r="C5">
        <v>2040</v>
      </c>
      <c r="D5">
        <v>8</v>
      </c>
      <c r="E5">
        <v>4887</v>
      </c>
    </row>
    <row r="6" spans="1:8" x14ac:dyDescent="0.2">
      <c r="A6" t="s">
        <v>11</v>
      </c>
      <c r="D6">
        <v>63</v>
      </c>
      <c r="E6">
        <v>26954</v>
      </c>
    </row>
    <row r="7" spans="1:8" x14ac:dyDescent="0.2">
      <c r="A7" t="s">
        <v>54</v>
      </c>
    </row>
    <row r="8" spans="1:8" x14ac:dyDescent="0.2">
      <c r="A8" t="s">
        <v>55</v>
      </c>
      <c r="D8">
        <v>11</v>
      </c>
      <c r="E8">
        <v>3072</v>
      </c>
    </row>
    <row r="9" spans="1:8" x14ac:dyDescent="0.2">
      <c r="A9" t="s">
        <v>6</v>
      </c>
      <c r="D9">
        <v>22</v>
      </c>
      <c r="E9">
        <v>3962</v>
      </c>
    </row>
    <row r="10" spans="1:8" x14ac:dyDescent="0.2">
      <c r="A10" t="s">
        <v>30</v>
      </c>
      <c r="D10">
        <v>114</v>
      </c>
      <c r="E10">
        <v>27782</v>
      </c>
    </row>
    <row r="11" spans="1:8" x14ac:dyDescent="0.2">
      <c r="A11" t="s">
        <v>7</v>
      </c>
      <c r="D11">
        <v>94</v>
      </c>
      <c r="E11">
        <v>20736</v>
      </c>
      <c r="G11" s="11" t="s">
        <v>35</v>
      </c>
      <c r="H11" t="s">
        <v>37</v>
      </c>
    </row>
    <row r="12" spans="1:8" x14ac:dyDescent="0.2">
      <c r="A12" t="s">
        <v>47</v>
      </c>
      <c r="G12" s="12" t="s">
        <v>41</v>
      </c>
      <c r="H12" s="36">
        <v>0.85</v>
      </c>
    </row>
    <row r="13" spans="1:8" x14ac:dyDescent="0.2">
      <c r="A13" t="s">
        <v>9</v>
      </c>
      <c r="B13">
        <f>SUBTOTAL(109,Tabla11[N˚])</f>
        <v>4</v>
      </c>
      <c r="C13">
        <f>SUBTOTAL(109,Tabla11[Peso kg])</f>
        <v>2040</v>
      </c>
      <c r="D13">
        <f>SUBTOTAL(109,Tabla11[N˚2])</f>
        <v>312</v>
      </c>
      <c r="E13">
        <f>SUBTOTAL(109,Tabla11[Peso kg3])</f>
        <v>87393</v>
      </c>
      <c r="G13" s="12" t="s">
        <v>36</v>
      </c>
      <c r="H13" s="36">
        <v>0.85</v>
      </c>
    </row>
    <row r="15" spans="1:8" x14ac:dyDescent="0.2">
      <c r="C15" t="s">
        <v>51</v>
      </c>
    </row>
    <row r="16" spans="1:8" ht="17" x14ac:dyDescent="0.2">
      <c r="A16" s="30" t="s">
        <v>50</v>
      </c>
    </row>
    <row r="17" spans="1:8" x14ac:dyDescent="0.2">
      <c r="A17" s="29" t="s">
        <v>25</v>
      </c>
      <c r="B17" s="31" t="s">
        <v>25</v>
      </c>
      <c r="C17" t="s">
        <v>52</v>
      </c>
    </row>
    <row r="18" spans="1:8" x14ac:dyDescent="0.2">
      <c r="A18" t="s">
        <v>32</v>
      </c>
      <c r="B18" s="32" t="s">
        <v>32</v>
      </c>
      <c r="C18" t="s">
        <v>53</v>
      </c>
    </row>
    <row r="19" spans="1:8" x14ac:dyDescent="0.2">
      <c r="A19" t="s">
        <v>31</v>
      </c>
      <c r="B19" t="s">
        <v>31</v>
      </c>
    </row>
    <row r="20" spans="1:8" x14ac:dyDescent="0.2">
      <c r="A20" t="s">
        <v>23</v>
      </c>
      <c r="B20" s="32" t="s">
        <v>23</v>
      </c>
      <c r="G20" s="11" t="s">
        <v>35</v>
      </c>
      <c r="H20" t="s">
        <v>43</v>
      </c>
    </row>
    <row r="21" spans="1:8" x14ac:dyDescent="0.2">
      <c r="A21" t="s">
        <v>24</v>
      </c>
      <c r="B21" s="33" t="s">
        <v>24</v>
      </c>
      <c r="G21" s="12" t="s">
        <v>32</v>
      </c>
      <c r="H21">
        <v>180</v>
      </c>
    </row>
    <row r="22" spans="1:8" x14ac:dyDescent="0.2">
      <c r="A22" t="s">
        <v>33</v>
      </c>
      <c r="B22" s="32" t="s">
        <v>33</v>
      </c>
      <c r="G22" s="12" t="s">
        <v>33</v>
      </c>
      <c r="H22">
        <v>54</v>
      </c>
    </row>
    <row r="23" spans="1:8" x14ac:dyDescent="0.2">
      <c r="G23" s="12" t="s">
        <v>44</v>
      </c>
      <c r="H23">
        <v>80</v>
      </c>
    </row>
    <row r="24" spans="1:8" x14ac:dyDescent="0.2">
      <c r="G24" s="12" t="s">
        <v>23</v>
      </c>
      <c r="H24">
        <v>45</v>
      </c>
    </row>
    <row r="25" spans="1:8" x14ac:dyDescent="0.2">
      <c r="G25" s="12" t="s">
        <v>36</v>
      </c>
      <c r="H25">
        <v>359</v>
      </c>
    </row>
    <row r="27" spans="1:8" x14ac:dyDescent="0.2">
      <c r="B27" s="21"/>
    </row>
    <row r="28" spans="1:8" x14ac:dyDescent="0.2">
      <c r="B28" s="3"/>
    </row>
    <row r="30" spans="1:8" x14ac:dyDescent="0.2">
      <c r="C30" s="22"/>
    </row>
    <row r="31" spans="1:8" x14ac:dyDescent="0.2">
      <c r="B31" s="3"/>
      <c r="C31" s="19"/>
    </row>
    <row r="32" spans="1:8" x14ac:dyDescent="0.2">
      <c r="C32" s="5"/>
    </row>
    <row r="33" spans="2:3" x14ac:dyDescent="0.2">
      <c r="C33" s="5"/>
    </row>
    <row r="34" spans="2:3" x14ac:dyDescent="0.2">
      <c r="B34" s="13"/>
      <c r="C34" s="5"/>
    </row>
    <row r="35" spans="2:3" x14ac:dyDescent="0.2">
      <c r="C35" s="5"/>
    </row>
    <row r="36" spans="2:3" x14ac:dyDescent="0.2">
      <c r="C36" s="5"/>
    </row>
    <row r="37" spans="2:3" x14ac:dyDescent="0.2">
      <c r="C37" s="13"/>
    </row>
  </sheetData>
  <mergeCells count="1">
    <mergeCell ref="A1:E1"/>
  </mergeCells>
  <dataValidations count="1">
    <dataValidation type="list" allowBlank="1" showInputMessage="1" showErrorMessage="1" sqref="B29:B33" xr:uid="{B465A287-C482-314F-8D22-F6C1E64ADAC5}">
      <formula1>$A$18:$A$23</formula1>
    </dataValidation>
  </dataValidations>
  <pageMargins left="0.7" right="0.7" top="0.75" bottom="0.75" header="0.3" footer="0.3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DB13-3A15-7845-A552-846DB62D415A}">
  <dimension ref="A1"/>
  <sheetViews>
    <sheetView showGridLines="0" zoomScale="90" zoomScaleNormal="90" workbookViewId="0">
      <selection activeCell="Q16" sqref="Q16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Calculos</vt:lpstr>
      <vt:lpstr>Valores brutos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Ortiz</dc:creator>
  <cp:lastModifiedBy>Gonzalo Oriz</cp:lastModifiedBy>
  <dcterms:created xsi:type="dcterms:W3CDTF">2023-09-20T13:23:12Z</dcterms:created>
  <dcterms:modified xsi:type="dcterms:W3CDTF">2024-06-04T19:50:04Z</dcterms:modified>
</cp:coreProperties>
</file>